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5360" windowHeight="144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" i="1" l="1"/>
  <c r="C2" i="1"/>
  <c r="I3" i="1"/>
  <c r="C3" i="1"/>
  <c r="G5" i="1"/>
  <c r="C5" i="1"/>
  <c r="C6" i="1"/>
  <c r="I10" i="1"/>
  <c r="C10" i="1"/>
  <c r="C11" i="1"/>
  <c r="I12" i="1"/>
  <c r="C12" i="1"/>
  <c r="C17" i="1"/>
  <c r="G21" i="1"/>
  <c r="C21" i="1"/>
  <c r="C27" i="1"/>
  <c r="C28" i="1"/>
  <c r="C37" i="1"/>
  <c r="C38" i="1"/>
  <c r="C62" i="1"/>
  <c r="C64" i="1"/>
  <c r="E62" i="1"/>
  <c r="D62" i="1"/>
  <c r="B62" i="1"/>
  <c r="E28" i="1"/>
  <c r="G28" i="1"/>
  <c r="I28" i="1"/>
  <c r="K28" i="1"/>
  <c r="J21" i="1"/>
  <c r="J23" i="1"/>
  <c r="I17" i="1"/>
  <c r="K17" i="1"/>
  <c r="G10" i="1"/>
  <c r="G11" i="1"/>
  <c r="G12" i="1"/>
  <c r="G14" i="1"/>
  <c r="G17" i="1"/>
  <c r="D10" i="1"/>
  <c r="D11" i="1"/>
  <c r="D12" i="1"/>
  <c r="D13" i="1"/>
  <c r="D17" i="1"/>
  <c r="I2" i="1"/>
  <c r="I6" i="1"/>
  <c r="G2" i="1"/>
  <c r="G3" i="1"/>
  <c r="G6" i="1"/>
  <c r="D2" i="1"/>
  <c r="D3" i="1"/>
  <c r="D5" i="1"/>
  <c r="D6" i="1"/>
  <c r="M3" i="1"/>
  <c r="F3" i="1"/>
  <c r="E3" i="1"/>
  <c r="H2" i="1"/>
  <c r="F2" i="1"/>
</calcChain>
</file>

<file path=xl/sharedStrings.xml><?xml version="1.0" encoding="utf-8"?>
<sst xmlns="http://schemas.openxmlformats.org/spreadsheetml/2006/main" count="90" uniqueCount="79">
  <si>
    <t>FEUILLE BOIS</t>
  </si>
  <si>
    <t>CAB</t>
  </si>
  <si>
    <t>MOINS DISANT</t>
  </si>
  <si>
    <t>CASTO</t>
  </si>
  <si>
    <t>DISPANO CARROS</t>
  </si>
  <si>
    <t>BIOT COULOMP</t>
  </si>
  <si>
    <t>CONTRE PLAQUE Français</t>
  </si>
  <si>
    <t>cifreo bona</t>
  </si>
  <si>
    <t>FEUILLE CONTRE PLAQUE 12 MM EN 2,50X1,22</t>
  </si>
  <si>
    <t>13,55 HT/M2</t>
  </si>
  <si>
    <t>16,02 HT/M EN 15 X2,5X1,22</t>
  </si>
  <si>
    <t>FEUILLE CONTRE PLAQUE 18 MM EN 2,50X1,22</t>
  </si>
  <si>
    <t>19,50 HT/M2</t>
  </si>
  <si>
    <t>19,45 HT/M en 18</t>
  </si>
  <si>
    <t>17,03 HT/M en 18 AVEC 30% remise</t>
  </si>
  <si>
    <t>DECOUPES</t>
  </si>
  <si>
    <t>FEUILLE MDF 12 MM EN 2,80X2,07</t>
  </si>
  <si>
    <t>11,18 HT/M2</t>
  </si>
  <si>
    <t>TOTAL FEUILLE</t>
  </si>
  <si>
    <t>BOIS TENDRE = PIN OU AYOUS</t>
  </si>
  <si>
    <t>BOIS TENDRE 40X40  LG 1600 (2X770) EN 2,40 M</t>
  </si>
  <si>
    <t>2,50 HT/M</t>
  </si>
  <si>
    <t>40X40 RABOTE</t>
  </si>
  <si>
    <t>BOIS TENDRE 40X40  LG 3600 (900 X 4) EN 2,40M</t>
  </si>
  <si>
    <t>BOIS TENDRE 48X24  LG  1300 (2X620) 50X24 EN 2,40</t>
  </si>
  <si>
    <t>3,08 HT/M</t>
  </si>
  <si>
    <t>50X24 RABOTE</t>
  </si>
  <si>
    <t>RABOTE 27X150</t>
  </si>
  <si>
    <t>BOIS TENDRE 60X20  LG 1000 (2X492) 18X200 EN 4M</t>
  </si>
  <si>
    <t>1,91 HT/M</t>
  </si>
  <si>
    <t>200X18 RABOTE</t>
  </si>
  <si>
    <t>BOIS TENDRE 24X22  LG 500 (410) 24X30 EN 2,40 M</t>
  </si>
  <si>
    <t>1,90 HT/M</t>
  </si>
  <si>
    <t>BOIS TENDRE 60X18  LG 2000 (456X4) 18X200 EN 4M</t>
  </si>
  <si>
    <t>TOTAL BOIS TENDRE</t>
  </si>
  <si>
    <t>BOIS DUR = HETRE</t>
  </si>
  <si>
    <t>BOIS DUR 20X26  LG 2400 (766X2)+(420X2)</t>
  </si>
  <si>
    <t>27X39 RABOTE</t>
  </si>
  <si>
    <t>BOIS DUR DIA 30  LG 460 (452)</t>
  </si>
  <si>
    <t>BOIS DUR 36X12  LG 900 (418X2) +(30X2)</t>
  </si>
  <si>
    <t>BOIS DUR 40X24  LG 500 (220X2)</t>
  </si>
  <si>
    <t>BOIS DUR 22X24  LG 500 (404)</t>
  </si>
  <si>
    <t>PLANCHE HETRE EP 26 x 150 EN 2,45 M</t>
  </si>
  <si>
    <t>TOTAL BOIS DUR = HETRE</t>
  </si>
  <si>
    <t>TOTAL BOIS</t>
  </si>
  <si>
    <t>SYLVIE BALLITRAND</t>
  </si>
  <si>
    <t>PROVENCE OUTILLAGE</t>
  </si>
  <si>
    <t>OUTILLAGE</t>
  </si>
  <si>
    <t>RAIL ( 2 T TRACKS DE 1150 MM &amp; 1X 550 MM)</t>
  </si>
  <si>
    <t>LEROY MERLIN FORET 20,28, BUTEE FORET 6,8 &amp; 10</t>
  </si>
  <si>
    <t>EXTER/INTER = Largeur 16/12 - Profondeur 10-11/7 -</t>
  </si>
  <si>
    <t>Ouverture Passage = 8,5 mm</t>
  </si>
  <si>
    <t>ROUES NB 2 ( DIA 200 MM AXE20 MM)</t>
  </si>
  <si>
    <t xml:space="preserve">AXE ROUES NB 2 ( DIA 20 MM - LONG </t>
  </si>
  <si>
    <t xml:space="preserve">Circlis montage axe dia 20 - NB 6  type starlock EB </t>
  </si>
  <si>
    <t>http://www.ebay.fr/itm/like/322190262427?lpid=97&amp;chn=ps</t>
  </si>
  <si>
    <t>Rondelle Dia 20 - NB 4</t>
  </si>
  <si>
    <t>Forêt Forstener Dia 20 mm</t>
  </si>
  <si>
    <t>PIEDS REGLABLE NB 8 - Dia 28 lg 100 (dépassement 54 réglable)</t>
  </si>
  <si>
    <t>Forêt Méche Plate  Dia 28</t>
  </si>
  <si>
    <t>COLLE BOIS</t>
  </si>
  <si>
    <t>COLLE CONTACT</t>
  </si>
  <si>
    <t>Système assemblage TREND</t>
  </si>
  <si>
    <t>Boulons M8x70 - NB 2 + 2 rondelles Dia 8 ep 1 mm</t>
  </si>
  <si>
    <t xml:space="preserve">TOURILLON 6 MM - NB 50 </t>
  </si>
  <si>
    <t xml:space="preserve">TOURILLON 8 MM - </t>
  </si>
  <si>
    <t>TOURILLON 10 MM - NB 32</t>
  </si>
  <si>
    <t xml:space="preserve">VIS genre ikéa lg 40 + 30/40 NB </t>
  </si>
  <si>
    <t>VIS5090B770  - Tel. +33 (0)3 20 81 93 50 -  LMC</t>
  </si>
  <si>
    <t>70 (non crantée)</t>
  </si>
  <si>
    <t>6 pans creux de 4</t>
  </si>
  <si>
    <t>Vis bois 4,5 x 45 Nb 20 /30</t>
  </si>
  <si>
    <t>Charnière 40 x 28 NB 2</t>
  </si>
  <si>
    <t>GLISSIERES TIROIRS NB 4</t>
  </si>
  <si>
    <t>COULISSE DE 350 MM OUVERTURE TOTALE - 12,5 MM DE LARGE</t>
  </si>
  <si>
    <t>Fermeture push-push lock nb 4x2</t>
  </si>
  <si>
    <t>loquetaux push « salice » Référence: 32944500</t>
  </si>
  <si>
    <t>TOTAL RAIL, ROUES, PIEDS, GLISSIERES, DIVERS…..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</si>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</sst>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sz val="12"/>
      <color rgb="FF000000"/>
      <name val="Calibri"/>
      <family val="2"/>
      <scheme val="minor"/>
    </font>
    <font>
      <b/>
      <sz val="14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2" fontId="0" fillId="2" borderId="0" xfId="0" applyNumberFormat="1" applyFill="1"/>
    <xf numFmtId="1" fontId="0" fillId="0" borderId="0" xfId="0" applyNumberFormat="1"/>
    <xf numFmtId="0" fontId="0" fillId="2" borderId="0" xfId="0" applyFill="1"/>
    <xf numFmtId="1" fontId="0" fillId="3" borderId="0" xfId="0" applyNumberFormat="1" applyFill="1"/>
    <xf numFmtId="0" fontId="1" fillId="2" borderId="0" xfId="0" applyFont="1" applyFill="1"/>
    <xf numFmtId="0" fontId="0" fillId="4" borderId="0" xfId="0" applyFill="1"/>
    <xf numFmtId="2" fontId="2" fillId="5" borderId="0" xfId="0" applyNumberFormat="1" applyFont="1" applyFill="1"/>
    <xf numFmtId="1" fontId="2" fillId="0" borderId="0" xfId="0" applyNumberFormat="1" applyFont="1"/>
    <xf numFmtId="164" fontId="0" fillId="2" borderId="0" xfId="0" applyNumberFormat="1" applyFill="1"/>
    <xf numFmtId="1" fontId="0" fillId="2" borderId="0" xfId="0" applyNumberFormat="1" applyFill="1"/>
    <xf numFmtId="0" fontId="0" fillId="3" borderId="0" xfId="0" applyFill="1"/>
    <xf numFmtId="164" fontId="0" fillId="4" borderId="0" xfId="0" applyNumberFormat="1" applyFill="1"/>
    <xf numFmtId="164" fontId="0" fillId="0" borderId="0" xfId="0" applyNumberFormat="1"/>
    <xf numFmtId="0" fontId="4" fillId="3" borderId="0" xfId="0" applyFont="1" applyFill="1"/>
    <xf numFmtId="164" fontId="2" fillId="5" borderId="0" xfId="0" applyNumberFormat="1" applyFont="1" applyFill="1"/>
    <xf numFmtId="164" fontId="2" fillId="0" borderId="0" xfId="0" applyNumberFormat="1" applyFont="1"/>
    <xf numFmtId="0" fontId="2" fillId="4" borderId="0" xfId="0" applyFont="1" applyFill="1"/>
    <xf numFmtId="164" fontId="1" fillId="2" borderId="0" xfId="0" applyNumberFormat="1" applyFont="1" applyFill="1"/>
    <xf numFmtId="0" fontId="1" fillId="0" borderId="0" xfId="0" applyFont="1"/>
    <xf numFmtId="2" fontId="3" fillId="6" borderId="0" xfId="0" applyNumberFormat="1" applyFont="1" applyFill="1"/>
    <xf numFmtId="164" fontId="3" fillId="0" borderId="0" xfId="0" applyNumberFormat="1" applyFont="1"/>
    <xf numFmtId="2" fontId="3" fillId="2" borderId="0" xfId="0" applyNumberFormat="1" applyFont="1" applyFill="1"/>
    <xf numFmtId="2" fontId="3" fillId="0" borderId="0" xfId="0" applyNumberFormat="1" applyFont="1"/>
    <xf numFmtId="0" fontId="3" fillId="4" borderId="0" xfId="0" applyFont="1" applyFill="1"/>
    <xf numFmtId="0" fontId="5" fillId="0" borderId="0" xfId="0" applyFont="1"/>
    <xf numFmtId="0" fontId="0" fillId="0" borderId="0" xfId="0" applyAlignment="1">
      <alignment vertical="center" wrapText="1"/>
    </xf>
    <xf numFmtId="0" fontId="5" fillId="6" borderId="0" xfId="0" applyFont="1" applyFill="1"/>
    <xf numFmtId="0" fontId="3" fillId="2" borderId="0" xfId="0" applyFont="1" applyFill="1"/>
    <xf numFmtId="1" fontId="3" fillId="2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showRuler="0" workbookViewId="0">
      <selection activeCell="B18" sqref="B18"/>
    </sheetView>
  </sheetViews>
  <sheetFormatPr baseColWidth="10" defaultRowHeight="15" x14ac:dyDescent="0"/>
  <cols>
    <col min="1" max="1" width="53.6640625" bestFit="1" customWidth="1"/>
    <col min="2" max="2" width="14.83203125" customWidth="1"/>
    <col min="3" max="3" width="18.5" bestFit="1" customWidth="1"/>
    <col min="4" max="4" width="20.33203125" bestFit="1" customWidth="1"/>
    <col min="5" max="5" width="14.33203125" bestFit="1" customWidth="1"/>
    <col min="7" max="7" width="23.1640625" bestFit="1" customWidth="1"/>
    <col min="8" max="8" width="13.33203125" bestFit="1" customWidth="1"/>
    <col min="9" max="9" width="19.33203125" bestFit="1" customWidth="1"/>
  </cols>
  <sheetData>
    <row r="1" spans="1:14" s="1" customFormat="1" ht="20">
      <c r="A1" s="1" t="s">
        <v>0</v>
      </c>
      <c r="B1" s="2" t="s">
        <v>1</v>
      </c>
      <c r="C1" s="3" t="s">
        <v>2</v>
      </c>
      <c r="E1" s="4" t="s">
        <v>1</v>
      </c>
      <c r="F1" s="2" t="s">
        <v>3</v>
      </c>
      <c r="G1" s="2" t="s">
        <v>4</v>
      </c>
      <c r="H1" s="5"/>
      <c r="I1" s="2" t="s">
        <v>5</v>
      </c>
      <c r="J1" t="s">
        <v>6</v>
      </c>
      <c r="K1"/>
      <c r="M1" s="1" t="s">
        <v>7</v>
      </c>
    </row>
    <row r="2" spans="1:14">
      <c r="A2" t="s">
        <v>8</v>
      </c>
      <c r="B2" t="s">
        <v>9</v>
      </c>
      <c r="C2" s="6">
        <f>+E2</f>
        <v>69.539999999999992</v>
      </c>
      <c r="D2" s="7">
        <f>(2.5*1.22)*13.35*1.2</f>
        <v>48.86099999999999</v>
      </c>
      <c r="E2" s="6">
        <f>(2.5*1.22)*19*1.2</f>
        <v>69.539999999999992</v>
      </c>
      <c r="F2" s="7">
        <f>2.44*1.22*25.5</f>
        <v>75.9084</v>
      </c>
      <c r="G2" s="7">
        <f>2.5*1.22*21.12*1.2</f>
        <v>77.299199999999999</v>
      </c>
      <c r="H2" s="7">
        <f>2.5*1.22*24.41*1.2</f>
        <v>89.340599999999981</v>
      </c>
      <c r="I2" s="7">
        <f>2.5*1.22*16.02*1.2</f>
        <v>58.633199999999995</v>
      </c>
      <c r="J2" t="s">
        <v>10</v>
      </c>
    </row>
    <row r="3" spans="1:14">
      <c r="A3" t="s">
        <v>11</v>
      </c>
      <c r="B3" t="s">
        <v>12</v>
      </c>
      <c r="C3" s="8">
        <f>I3</f>
        <v>71.183999999999997</v>
      </c>
      <c r="D3" s="7">
        <f>2.5*1.22*19.5*1.2</f>
        <v>71.36999999999999</v>
      </c>
      <c r="E3" s="7">
        <f>2.5*1.22*28.5*1.2</f>
        <v>104.30999999999999</v>
      </c>
      <c r="F3" s="7">
        <f>2.44*1.22*38</f>
        <v>113.11839999999999</v>
      </c>
      <c r="G3" s="7">
        <f>2.5*1.22*32.35*1.2</f>
        <v>118.401</v>
      </c>
      <c r="I3" s="8">
        <f>59.32*1.2</f>
        <v>71.183999999999997</v>
      </c>
      <c r="J3" t="s">
        <v>13</v>
      </c>
      <c r="M3" s="9">
        <f>2.5*1.22*17.03*1.2</f>
        <v>62.329799999999992</v>
      </c>
      <c r="N3" t="s">
        <v>14</v>
      </c>
    </row>
    <row r="4" spans="1:14">
      <c r="A4" t="s">
        <v>15</v>
      </c>
    </row>
    <row r="5" spans="1:14">
      <c r="A5" t="s">
        <v>16</v>
      </c>
      <c r="B5" t="s">
        <v>17</v>
      </c>
      <c r="C5" s="10">
        <f>G5</f>
        <v>57.11999999999999</v>
      </c>
      <c r="D5" s="7">
        <f>2.8*2.07*9.5*1.2</f>
        <v>66.074399999999997</v>
      </c>
      <c r="G5" s="8">
        <f>(44.8+2.8)*1.2</f>
        <v>57.11999999999999</v>
      </c>
      <c r="H5" s="11"/>
    </row>
    <row r="6" spans="1:14" s="1" customFormat="1">
      <c r="A6" s="1" t="s">
        <v>18</v>
      </c>
      <c r="C6" s="12">
        <f>C2+C3+C5</f>
        <v>197.84399999999999</v>
      </c>
      <c r="D6" s="13">
        <f>SUM(D2:D5)</f>
        <v>186.30539999999996</v>
      </c>
      <c r="G6" s="13">
        <f>SUM(G2:G5)</f>
        <v>252.8202</v>
      </c>
      <c r="I6" s="13">
        <f>I2+I3+G5</f>
        <v>186.93719999999996</v>
      </c>
    </row>
    <row r="7" spans="1:14">
      <c r="D7" s="7"/>
      <c r="G7" s="7"/>
    </row>
    <row r="9" spans="1:14">
      <c r="A9" s="1" t="s">
        <v>19</v>
      </c>
    </row>
    <row r="10" spans="1:14">
      <c r="A10" t="s">
        <v>20</v>
      </c>
      <c r="B10" t="s">
        <v>21</v>
      </c>
      <c r="C10" s="14">
        <f>I10</f>
        <v>25.992000000000001</v>
      </c>
      <c r="D10" s="11">
        <f>2.4*2.5*1.2</f>
        <v>7.1999999999999993</v>
      </c>
      <c r="E10" t="s">
        <v>22</v>
      </c>
      <c r="G10" s="7">
        <f>12.6*1.2</f>
        <v>15.12</v>
      </c>
      <c r="I10" s="14">
        <f>21.66*1.2</f>
        <v>25.992000000000001</v>
      </c>
    </row>
    <row r="11" spans="1:14">
      <c r="A11" t="s">
        <v>23</v>
      </c>
      <c r="B11" t="s">
        <v>21</v>
      </c>
      <c r="C11" s="15">
        <f>I11</f>
        <v>0</v>
      </c>
      <c r="D11" s="11">
        <f>2*2.4*2.5*1.2</f>
        <v>14.399999999999999</v>
      </c>
      <c r="E11" t="s">
        <v>22</v>
      </c>
      <c r="G11" s="7">
        <f>12.6*2*1.2</f>
        <v>30.24</v>
      </c>
      <c r="I11" s="15">
        <v>0</v>
      </c>
    </row>
    <row r="12" spans="1:14">
      <c r="A12" s="16" t="s">
        <v>24</v>
      </c>
      <c r="B12" t="s">
        <v>25</v>
      </c>
      <c r="C12" s="8">
        <f>I12</f>
        <v>8.8800000000000008</v>
      </c>
      <c r="D12" s="17">
        <f>2.4*3.08*1.2</f>
        <v>8.8703999999999983</v>
      </c>
      <c r="E12" t="s">
        <v>26</v>
      </c>
      <c r="G12">
        <f>6.5*1.2</f>
        <v>7.8</v>
      </c>
      <c r="I12" s="8">
        <f>7.4*1.2</f>
        <v>8.8800000000000008</v>
      </c>
      <c r="J12" t="s">
        <v>27</v>
      </c>
    </row>
    <row r="13" spans="1:14">
      <c r="A13" s="8" t="s">
        <v>28</v>
      </c>
      <c r="B13" t="s">
        <v>29</v>
      </c>
      <c r="C13" s="18">
        <v>0</v>
      </c>
      <c r="D13" s="17">
        <f>4*1.91*1.2</f>
        <v>9.1679999999999993</v>
      </c>
      <c r="E13" t="s">
        <v>30</v>
      </c>
      <c r="G13">
        <v>9.1999999999999993</v>
      </c>
      <c r="I13" s="18">
        <v>0</v>
      </c>
    </row>
    <row r="14" spans="1:14">
      <c r="A14" s="19" t="s">
        <v>31</v>
      </c>
      <c r="B14" t="s">
        <v>32</v>
      </c>
      <c r="C14" s="18">
        <v>0</v>
      </c>
      <c r="D14" s="17">
        <v>0</v>
      </c>
      <c r="E14" t="s">
        <v>26</v>
      </c>
      <c r="G14">
        <f>6.5*1.2</f>
        <v>7.8</v>
      </c>
      <c r="I14" s="18">
        <v>0</v>
      </c>
    </row>
    <row r="15" spans="1:14">
      <c r="A15" s="8" t="s">
        <v>33</v>
      </c>
      <c r="B15" t="s">
        <v>29</v>
      </c>
      <c r="C15">
        <v>0</v>
      </c>
      <c r="D15" s="11">
        <v>0</v>
      </c>
      <c r="E15" t="s">
        <v>30</v>
      </c>
      <c r="G15">
        <v>0</v>
      </c>
      <c r="I15">
        <v>0</v>
      </c>
    </row>
    <row r="17" spans="1:13" s="1" customFormat="1">
      <c r="A17" s="1" t="s">
        <v>34</v>
      </c>
      <c r="C17" s="20">
        <f>SUM(C10:C16)</f>
        <v>34.872</v>
      </c>
      <c r="D17" s="13">
        <f>SUM(D10:D16)</f>
        <v>39.638399999999997</v>
      </c>
      <c r="G17" s="13">
        <f>SUM(G10:G16)</f>
        <v>70.16</v>
      </c>
      <c r="I17" s="21">
        <f>SUM(I10:I15)</f>
        <v>34.872</v>
      </c>
      <c r="K17" s="21">
        <f>+I17+C3</f>
        <v>106.056</v>
      </c>
    </row>
    <row r="20" spans="1:13">
      <c r="A20" s="22" t="s">
        <v>35</v>
      </c>
    </row>
    <row r="21" spans="1:13">
      <c r="A21" s="8" t="s">
        <v>36</v>
      </c>
      <c r="C21" s="23">
        <f>G21</f>
        <v>14.639999999999999</v>
      </c>
      <c r="G21" s="14">
        <f>12.2*1.2</f>
        <v>14.639999999999999</v>
      </c>
      <c r="H21" t="s">
        <v>37</v>
      </c>
      <c r="J21">
        <f>0.026*0.15*2.45*1220.49*1.2</f>
        <v>13.994138340000001</v>
      </c>
    </row>
    <row r="22" spans="1:13">
      <c r="A22" s="8" t="s">
        <v>38</v>
      </c>
      <c r="C22" s="10">
        <v>0</v>
      </c>
      <c r="G22" s="8">
        <v>0</v>
      </c>
      <c r="H22" t="s">
        <v>37</v>
      </c>
      <c r="J22">
        <v>54</v>
      </c>
    </row>
    <row r="23" spans="1:13">
      <c r="A23" s="8" t="s">
        <v>39</v>
      </c>
      <c r="C23" s="10">
        <v>0</v>
      </c>
      <c r="G23" s="8">
        <v>0</v>
      </c>
      <c r="H23" t="s">
        <v>37</v>
      </c>
      <c r="J23" s="24">
        <f>SUM(J21:J22)</f>
        <v>67.994138340000006</v>
      </c>
    </row>
    <row r="24" spans="1:13">
      <c r="A24" t="s">
        <v>40</v>
      </c>
      <c r="C24" s="10">
        <v>0</v>
      </c>
      <c r="G24" s="8">
        <v>0</v>
      </c>
      <c r="H24" t="s">
        <v>37</v>
      </c>
    </row>
    <row r="25" spans="1:13">
      <c r="A25" s="8" t="s">
        <v>41</v>
      </c>
      <c r="C25" s="10">
        <v>0</v>
      </c>
      <c r="G25" s="8">
        <v>0</v>
      </c>
      <c r="H25" t="s">
        <v>37</v>
      </c>
    </row>
    <row r="26" spans="1:13">
      <c r="A26" t="s">
        <v>42</v>
      </c>
    </row>
    <row r="27" spans="1:13" s="1" customFormat="1">
      <c r="A27" s="1" t="s">
        <v>43</v>
      </c>
      <c r="C27" s="20">
        <f>SUM(C21:C26)</f>
        <v>14.639999999999999</v>
      </c>
      <c r="G27" s="21"/>
    </row>
    <row r="28" spans="1:13" s="5" customFormat="1" ht="20">
      <c r="A28" s="5" t="s">
        <v>44</v>
      </c>
      <c r="C28" s="25">
        <f>C6+C17+C27</f>
        <v>247.35599999999999</v>
      </c>
      <c r="D28" s="26"/>
      <c r="E28" s="27">
        <f>E2</f>
        <v>69.539999999999992</v>
      </c>
      <c r="G28" s="27">
        <f>G5+G21</f>
        <v>71.759999999999991</v>
      </c>
      <c r="I28" s="27">
        <f>I3+I10+I12</f>
        <v>106.056</v>
      </c>
      <c r="K28" s="28">
        <f>E28+G28+I28</f>
        <v>247.35599999999999</v>
      </c>
      <c r="M28" s="29"/>
    </row>
    <row r="32" spans="1:13" ht="18">
      <c r="D32" s="30" t="s">
        <v>45</v>
      </c>
      <c r="F32" s="30" t="s">
        <v>3</v>
      </c>
      <c r="G32" s="30" t="s">
        <v>46</v>
      </c>
      <c r="H32" s="30" t="s">
        <v>47</v>
      </c>
    </row>
    <row r="34" spans="1:9">
      <c r="A34" t="s">
        <v>48</v>
      </c>
      <c r="B34">
        <v>31.5</v>
      </c>
      <c r="C34" s="8">
        <v>16</v>
      </c>
      <c r="D34" s="8">
        <v>16</v>
      </c>
      <c r="E34">
        <v>31.5</v>
      </c>
      <c r="H34" s="1">
        <v>18.829999999999998</v>
      </c>
      <c r="I34" t="s">
        <v>49</v>
      </c>
    </row>
    <row r="35" spans="1:9">
      <c r="A35" t="s">
        <v>50</v>
      </c>
    </row>
    <row r="36" spans="1:9">
      <c r="A36" t="s">
        <v>51</v>
      </c>
    </row>
    <row r="37" spans="1:9">
      <c r="A37" s="8" t="s">
        <v>52</v>
      </c>
      <c r="C37" s="8">
        <f>G37</f>
        <v>13.98</v>
      </c>
      <c r="E37">
        <v>40</v>
      </c>
      <c r="G37" s="8">
        <v>13.98</v>
      </c>
    </row>
    <row r="38" spans="1:9">
      <c r="A38" s="8" t="s">
        <v>53</v>
      </c>
      <c r="C38" s="8">
        <f>F38</f>
        <v>5.85</v>
      </c>
      <c r="F38" s="8">
        <v>5.85</v>
      </c>
    </row>
    <row r="39" spans="1:9">
      <c r="A39" s="8" t="s">
        <v>54</v>
      </c>
      <c r="C39" s="8">
        <v>9.5</v>
      </c>
    </row>
    <row r="40" spans="1:9">
      <c r="A40" t="s">
        <v>55</v>
      </c>
    </row>
    <row r="41" spans="1:9">
      <c r="A41" t="s">
        <v>56</v>
      </c>
      <c r="C41">
        <v>0</v>
      </c>
    </row>
    <row r="42" spans="1:9">
      <c r="A42" s="16" t="s">
        <v>57</v>
      </c>
    </row>
    <row r="43" spans="1:9">
      <c r="A43" s="8" t="s">
        <v>58</v>
      </c>
      <c r="B43">
        <v>40</v>
      </c>
      <c r="C43" s="8">
        <v>17.98</v>
      </c>
      <c r="D43" s="8">
        <v>17.98</v>
      </c>
      <c r="E43">
        <v>40</v>
      </c>
    </row>
    <row r="44" spans="1:9">
      <c r="A44" s="16" t="s">
        <v>59</v>
      </c>
    </row>
    <row r="45" spans="1:9">
      <c r="A45" s="8" t="s">
        <v>60</v>
      </c>
      <c r="B45">
        <v>10</v>
      </c>
      <c r="C45" s="8">
        <v>4.74</v>
      </c>
      <c r="D45" s="8">
        <v>4.74</v>
      </c>
      <c r="E45">
        <v>10</v>
      </c>
    </row>
    <row r="46" spans="1:9">
      <c r="A46" s="8" t="s">
        <v>61</v>
      </c>
      <c r="B46">
        <v>10</v>
      </c>
      <c r="C46" s="8">
        <v>10.32</v>
      </c>
      <c r="D46" s="8">
        <v>10.32</v>
      </c>
      <c r="E46">
        <v>10</v>
      </c>
    </row>
    <row r="47" spans="1:9">
      <c r="A47" t="s">
        <v>62</v>
      </c>
    </row>
    <row r="48" spans="1:9">
      <c r="A48" t="s">
        <v>63</v>
      </c>
    </row>
    <row r="50" spans="1:5">
      <c r="A50" s="8" t="s">
        <v>64</v>
      </c>
      <c r="B50">
        <v>10</v>
      </c>
      <c r="C50" s="8">
        <v>4.2</v>
      </c>
      <c r="D50" s="8">
        <v>4.2</v>
      </c>
      <c r="E50">
        <v>10</v>
      </c>
    </row>
    <row r="51" spans="1:5">
      <c r="A51" s="8" t="s">
        <v>65</v>
      </c>
      <c r="B51">
        <v>10</v>
      </c>
      <c r="C51" s="8">
        <v>4.2</v>
      </c>
      <c r="D51" s="8">
        <v>4.2</v>
      </c>
      <c r="E51">
        <v>10</v>
      </c>
    </row>
    <row r="52" spans="1:5">
      <c r="A52" s="8" t="s">
        <v>66</v>
      </c>
      <c r="C52" s="8">
        <v>4.32</v>
      </c>
      <c r="D52" s="8">
        <v>4.32</v>
      </c>
    </row>
    <row r="53" spans="1:5">
      <c r="A53" t="s">
        <v>67</v>
      </c>
      <c r="B53">
        <v>10</v>
      </c>
      <c r="E53">
        <v>10</v>
      </c>
    </row>
    <row r="54" spans="1:5">
      <c r="A54" s="31" t="s">
        <v>68</v>
      </c>
      <c r="B54" s="31" t="s">
        <v>69</v>
      </c>
      <c r="C54" s="31" t="s">
        <v>70</v>
      </c>
    </row>
    <row r="55" spans="1:5">
      <c r="A55" t="s">
        <v>71</v>
      </c>
    </row>
    <row r="56" spans="1:5">
      <c r="A56" s="8" t="s">
        <v>72</v>
      </c>
      <c r="C56" s="8">
        <v>6.16</v>
      </c>
      <c r="D56" s="8">
        <v>6.16</v>
      </c>
    </row>
    <row r="57" spans="1:5">
      <c r="A57" s="8" t="s">
        <v>73</v>
      </c>
      <c r="B57">
        <v>50</v>
      </c>
      <c r="C57" s="8">
        <v>46.28</v>
      </c>
      <c r="D57" s="8">
        <v>46.28</v>
      </c>
      <c r="E57">
        <v>50</v>
      </c>
    </row>
    <row r="58" spans="1:5">
      <c r="A58" s="8" t="s">
        <v>74</v>
      </c>
    </row>
    <row r="59" spans="1:5">
      <c r="A59" t="s">
        <v>75</v>
      </c>
    </row>
    <row r="60" spans="1:5">
      <c r="A60" t="s">
        <v>76</v>
      </c>
    </row>
    <row r="62" spans="1:5" s="30" customFormat="1" ht="18">
      <c r="A62" s="30" t="s">
        <v>77</v>
      </c>
      <c r="B62" s="30">
        <f>SUM(B34:B58)</f>
        <v>171.5</v>
      </c>
      <c r="C62" s="32">
        <f>SUM(C34:C59)</f>
        <v>143.53</v>
      </c>
      <c r="D62" s="32">
        <f>SUM(D34:D59)</f>
        <v>114.20000000000002</v>
      </c>
      <c r="E62" s="30">
        <f>SUM(E34:E58)</f>
        <v>211.5</v>
      </c>
    </row>
    <row r="64" spans="1:5" s="33" customFormat="1" ht="20">
      <c r="A64" s="33" t="s">
        <v>78</v>
      </c>
      <c r="C64" s="34">
        <f>C28+C62</f>
        <v>390.88599999999997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Froger</dc:creator>
  <cp:lastModifiedBy>Fabrice Froger</cp:lastModifiedBy>
  <dcterms:created xsi:type="dcterms:W3CDTF">2017-02-28T16:52:36Z</dcterms:created>
  <dcterms:modified xsi:type="dcterms:W3CDTF">2017-02-28T16:53:07Z</dcterms:modified>
</cp:coreProperties>
</file>